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1760" activeTab="1"/>
  </bookViews>
  <sheets>
    <sheet name="INPUT" sheetId="4" r:id="rId1"/>
    <sheet name="MAIN" sheetId="6" r:id="rId2"/>
  </sheets>
  <calcPr calcId="145621"/>
</workbook>
</file>

<file path=xl/calcChain.xml><?xml version="1.0" encoding="utf-8"?>
<calcChain xmlns="http://schemas.openxmlformats.org/spreadsheetml/2006/main">
  <c r="C7" i="6" l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6" i="6"/>
  <c r="D31" i="6" l="1"/>
  <c r="D32" i="6"/>
  <c r="D33" i="6"/>
  <c r="D34" i="6"/>
  <c r="D35" i="6"/>
  <c r="D36" i="6"/>
  <c r="D37" i="6"/>
  <c r="D38" i="6"/>
  <c r="D39" i="6"/>
  <c r="D40" i="6"/>
  <c r="D41" i="6"/>
  <c r="D30" i="6"/>
  <c r="L3" i="6"/>
  <c r="D19" i="4" l="1"/>
  <c r="E19" i="4"/>
  <c r="C19" i="4"/>
  <c r="F19" i="4" l="1"/>
  <c r="D3" i="6" l="1"/>
  <c r="B3" i="6"/>
  <c r="C41" i="6" s="1"/>
  <c r="E25" i="6"/>
  <c r="E24" i="6"/>
  <c r="E12" i="6"/>
  <c r="E22" i="6"/>
  <c r="E14" i="6"/>
  <c r="E27" i="6"/>
  <c r="E23" i="6"/>
  <c r="E11" i="6"/>
  <c r="E19" i="6"/>
  <c r="E15" i="6"/>
  <c r="E17" i="6"/>
  <c r="E20" i="6"/>
  <c r="E26" i="6"/>
  <c r="E18" i="6"/>
  <c r="E13" i="6"/>
  <c r="E21" i="6"/>
  <c r="E16" i="6"/>
  <c r="C32" i="6" l="1"/>
  <c r="C29" i="6"/>
  <c r="C37" i="6"/>
  <c r="C30" i="6"/>
  <c r="C34" i="6"/>
  <c r="C38" i="6"/>
  <c r="C31" i="6"/>
  <c r="C35" i="6"/>
  <c r="C39" i="6"/>
  <c r="C28" i="6"/>
  <c r="E28" i="6" s="1"/>
  <c r="C36" i="6"/>
  <c r="C40" i="6"/>
  <c r="C33" i="6"/>
  <c r="E40" i="6" l="1"/>
  <c r="F40" i="6" s="1"/>
  <c r="E37" i="6"/>
  <c r="F37" i="6" s="1"/>
  <c r="E31" i="6"/>
  <c r="F31" i="6" s="1"/>
  <c r="E41" i="6"/>
  <c r="F41" i="6" s="1"/>
  <c r="E36" i="6"/>
  <c r="F36" i="6" s="1"/>
  <c r="E30" i="6"/>
  <c r="F30" i="6" s="1"/>
  <c r="E29" i="6"/>
  <c r="F29" i="6" s="1"/>
  <c r="E34" i="6"/>
  <c r="F34" i="6" s="1"/>
  <c r="E35" i="6"/>
  <c r="F35" i="6" s="1"/>
  <c r="E32" i="6"/>
  <c r="F32" i="6" s="1"/>
  <c r="E33" i="6"/>
  <c r="F33" i="6" s="1"/>
  <c r="E39" i="6"/>
  <c r="F39" i="6" s="1"/>
  <c r="E38" i="6"/>
  <c r="F38" i="6" s="1"/>
</calcChain>
</file>

<file path=xl/sharedStrings.xml><?xml version="1.0" encoding="utf-8"?>
<sst xmlns="http://schemas.openxmlformats.org/spreadsheetml/2006/main" count="23" uniqueCount="16">
  <si>
    <t>Month</t>
  </si>
  <si>
    <t>QIPP</t>
  </si>
  <si>
    <t>QIPP impact</t>
  </si>
  <si>
    <t>A&amp;E</t>
  </si>
  <si>
    <t>NEL</t>
  </si>
  <si>
    <t>OP</t>
  </si>
  <si>
    <t>Total</t>
  </si>
  <si>
    <t xml:space="preserve">QIPP </t>
  </si>
  <si>
    <t>POD:</t>
  </si>
  <si>
    <t>ACTIVITY</t>
  </si>
  <si>
    <t>6 MNTH AVERAGE</t>
  </si>
  <si>
    <t>MONTH</t>
  </si>
  <si>
    <t>COMMISSIONER 1</t>
  </si>
  <si>
    <t>m =</t>
  </si>
  <si>
    <t>c =</t>
  </si>
  <si>
    <t>Baseline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</si>
</sst>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0.000"/>
    <numFmt numFmtId="167" formatCode="yyyymm"/>
  </numFmts>
  <fonts count="5" x14ac:knownFonts="1"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3" borderId="2" applyNumberFormat="0" applyAlignment="0" applyProtection="0"/>
    <xf numFmtId="0" fontId="4" fillId="4" borderId="2" applyNumberFormat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3" fontId="4" fillId="4" borderId="2" xfId="2" applyNumberFormat="1"/>
    <xf numFmtId="3" fontId="3" fillId="3" borderId="2" xfId="1" applyNumberFormat="1"/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SUS TREND DATA WITH QIPP IMPACT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MAIN!$E$5</c:f>
              <c:strCache>
                <c:ptCount val="1"/>
                <c:pt idx="0">
                  <c:v>6 MNTH AVERAGE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MAIN!$B$6:$B$41</c:f>
              <c:numCache>
                <c:formatCode>yyyymm</c:formatCode>
                <c:ptCount val="36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</c:numCache>
            </c:numRef>
          </c:cat>
          <c:val>
            <c:numRef>
              <c:f>MAIN!$E$6:$E$41</c:f>
              <c:numCache>
                <c:formatCode>#,##0</c:formatCode>
                <c:ptCount val="36"/>
                <c:pt idx="5">
                  <c:v>607</c:v>
                </c:pt>
                <c:pt idx="6">
                  <c:v>613.66666666666663</c:v>
                </c:pt>
                <c:pt idx="7">
                  <c:v>605.16666666666663</c:v>
                </c:pt>
                <c:pt idx="8">
                  <c:v>632.5</c:v>
                </c:pt>
                <c:pt idx="9">
                  <c:v>636.83333333333337</c:v>
                </c:pt>
                <c:pt idx="10">
                  <c:v>645.16666666666663</c:v>
                </c:pt>
                <c:pt idx="11">
                  <c:v>655</c:v>
                </c:pt>
                <c:pt idx="12">
                  <c:v>659</c:v>
                </c:pt>
                <c:pt idx="13">
                  <c:v>678.83333333333337</c:v>
                </c:pt>
                <c:pt idx="14">
                  <c:v>686.16666666666663</c:v>
                </c:pt>
                <c:pt idx="15">
                  <c:v>686.66666666666663</c:v>
                </c:pt>
                <c:pt idx="16">
                  <c:v>683.33333333333337</c:v>
                </c:pt>
                <c:pt idx="17">
                  <c:v>690</c:v>
                </c:pt>
                <c:pt idx="18">
                  <c:v>695.83333333333337</c:v>
                </c:pt>
                <c:pt idx="19">
                  <c:v>686.33333333333337</c:v>
                </c:pt>
                <c:pt idx="20">
                  <c:v>681</c:v>
                </c:pt>
                <c:pt idx="21">
                  <c:v>666</c:v>
                </c:pt>
                <c:pt idx="22">
                  <c:v>675.10419852409689</c:v>
                </c:pt>
                <c:pt idx="23">
                  <c:v>675.74220319508015</c:v>
                </c:pt>
                <c:pt idx="24">
                  <c:v>670.63787419535413</c:v>
                </c:pt>
                <c:pt idx="25">
                  <c:v>674.27214701967307</c:v>
                </c:pt>
                <c:pt idx="26">
                  <c:v>682.66408617328273</c:v>
                </c:pt>
                <c:pt idx="27">
                  <c:v>702.12796048427072</c:v>
                </c:pt>
                <c:pt idx="28">
                  <c:v>705.57863593378579</c:v>
                </c:pt>
                <c:pt idx="29">
                  <c:v>709.08650489903869</c:v>
                </c:pt>
                <c:pt idx="30">
                  <c:v>712.57530935904572</c:v>
                </c:pt>
                <c:pt idx="31">
                  <c:v>716.08317832429873</c:v>
                </c:pt>
                <c:pt idx="32">
                  <c:v>719.57198278430576</c:v>
                </c:pt>
                <c:pt idx="33">
                  <c:v>723.07985174955866</c:v>
                </c:pt>
                <c:pt idx="34">
                  <c:v>726.58772071481155</c:v>
                </c:pt>
                <c:pt idx="35">
                  <c:v>730.05746066957272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MAIN!$C$5</c:f>
              <c:strCache>
                <c:ptCount val="1"/>
                <c:pt idx="0">
                  <c:v>ACTIVITY</c:v>
                </c:pt>
              </c:strCache>
            </c:strRef>
          </c:tx>
          <c:spPr>
            <a:ln w="9525">
              <a:solidFill>
                <a:srgbClr val="7030A0"/>
              </a:solidFill>
              <a:prstDash val="sysDot"/>
            </a:ln>
          </c:spPr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-0.12115684403939415"/>
                  <c:y val="0.164531399734308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700" i="1"/>
                  </a:pPr>
                  <a:endParaRPr lang="en-US"/>
                </a:p>
              </c:txPr>
            </c:trendlineLbl>
          </c:trendline>
          <c:cat>
            <c:numRef>
              <c:f>MAIN!$B$6:$B$41</c:f>
              <c:numCache>
                <c:formatCode>yyyymm</c:formatCode>
                <c:ptCount val="36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</c:numCache>
            </c:numRef>
          </c:cat>
          <c:val>
            <c:numRef>
              <c:f>MAIN!$C$6:$C$27</c:f>
              <c:numCache>
                <c:formatCode>#,##0</c:formatCode>
                <c:ptCount val="22"/>
                <c:pt idx="0">
                  <c:v>632</c:v>
                </c:pt>
                <c:pt idx="1">
                  <c:v>671</c:v>
                </c:pt>
                <c:pt idx="2">
                  <c:v>481</c:v>
                </c:pt>
                <c:pt idx="3">
                  <c:v>655</c:v>
                </c:pt>
                <c:pt idx="4">
                  <c:v>609</c:v>
                </c:pt>
                <c:pt idx="5">
                  <c:v>594</c:v>
                </c:pt>
                <c:pt idx="6">
                  <c:v>672</c:v>
                </c:pt>
                <c:pt idx="7">
                  <c:v>620</c:v>
                </c:pt>
                <c:pt idx="8">
                  <c:v>645</c:v>
                </c:pt>
                <c:pt idx="9">
                  <c:v>681</c:v>
                </c:pt>
                <c:pt idx="10">
                  <c:v>659</c:v>
                </c:pt>
                <c:pt idx="11">
                  <c:v>653</c:v>
                </c:pt>
                <c:pt idx="12">
                  <c:v>696</c:v>
                </c:pt>
                <c:pt idx="13">
                  <c:v>739</c:v>
                </c:pt>
                <c:pt idx="14">
                  <c:v>689</c:v>
                </c:pt>
                <c:pt idx="15">
                  <c:v>684</c:v>
                </c:pt>
                <c:pt idx="16">
                  <c:v>639</c:v>
                </c:pt>
                <c:pt idx="17">
                  <c:v>693</c:v>
                </c:pt>
                <c:pt idx="18">
                  <c:v>731</c:v>
                </c:pt>
                <c:pt idx="19">
                  <c:v>682</c:v>
                </c:pt>
                <c:pt idx="20">
                  <c:v>657</c:v>
                </c:pt>
                <c:pt idx="21">
                  <c:v>594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MAIN!$F$5</c:f>
              <c:strCache>
                <c:ptCount val="1"/>
                <c:pt idx="0">
                  <c:v>QIPP impact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MAIN!$B$6:$B$41</c:f>
              <c:numCache>
                <c:formatCode>yyyymm</c:formatCode>
                <c:ptCount val="36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  <c:pt idx="25">
                  <c:v>42125</c:v>
                </c:pt>
                <c:pt idx="26">
                  <c:v>42156</c:v>
                </c:pt>
                <c:pt idx="27">
                  <c:v>42186</c:v>
                </c:pt>
                <c:pt idx="28">
                  <c:v>42217</c:v>
                </c:pt>
                <c:pt idx="29">
                  <c:v>42248</c:v>
                </c:pt>
                <c:pt idx="30">
                  <c:v>42278</c:v>
                </c:pt>
                <c:pt idx="31">
                  <c:v>42309</c:v>
                </c:pt>
                <c:pt idx="32">
                  <c:v>42339</c:v>
                </c:pt>
                <c:pt idx="33">
                  <c:v>42370</c:v>
                </c:pt>
                <c:pt idx="34">
                  <c:v>42401</c:v>
                </c:pt>
                <c:pt idx="35">
                  <c:v>42430</c:v>
                </c:pt>
              </c:numCache>
            </c:numRef>
          </c:cat>
          <c:val>
            <c:numRef>
              <c:f>MAIN!$F$6:$F$41</c:f>
              <c:numCache>
                <c:formatCode>#,##0</c:formatCode>
                <c:ptCount val="36"/>
                <c:pt idx="23">
                  <c:v>675.74220319508015</c:v>
                </c:pt>
                <c:pt idx="24">
                  <c:v>625.63787419535413</c:v>
                </c:pt>
                <c:pt idx="25">
                  <c:v>629.27214701967307</c:v>
                </c:pt>
                <c:pt idx="26">
                  <c:v>637.66408617328273</c:v>
                </c:pt>
                <c:pt idx="27">
                  <c:v>657.12796048427072</c:v>
                </c:pt>
                <c:pt idx="28">
                  <c:v>658.57863593378579</c:v>
                </c:pt>
                <c:pt idx="29">
                  <c:v>661.08650489903869</c:v>
                </c:pt>
                <c:pt idx="30">
                  <c:v>659.57530935904572</c:v>
                </c:pt>
                <c:pt idx="31">
                  <c:v>656.08317832429873</c:v>
                </c:pt>
                <c:pt idx="32">
                  <c:v>651.57198278430576</c:v>
                </c:pt>
                <c:pt idx="33">
                  <c:v>646.07985174955866</c:v>
                </c:pt>
                <c:pt idx="34">
                  <c:v>637.58772071481155</c:v>
                </c:pt>
                <c:pt idx="35">
                  <c:v>626.05746066957272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78912"/>
        <c:axId val="154301568"/>
      </c:lineChart>
      <c:dateAx>
        <c:axId val="15427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yyyymm" sourceLinked="1"/>
        <c:majorTickMark val="none"/>
        <c:minorTickMark val="none"/>
        <c:tickLblPos val="low"/>
        <c:crossAx val="154301568"/>
        <c:crosses val="autoZero"/>
        <c:auto val="1"/>
        <c:lblOffset val="100"/>
        <c:baseTimeUnit val="months"/>
      </c:dateAx>
      <c:valAx>
        <c:axId val="154301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Activity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4278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3" dropStyle="combo" dx="16" fmlaLink="C1" fmlaRange="INPUT!$M$6:$M$8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157369</xdr:colOff>
      <xdr:row>4</xdr:row>
      <xdr:rowOff>314738</xdr:rowOff>
    </xdr:from>
    <xdr:to>
      <xdr:col>16</xdr:col>
      <xdr:colOff>538370</xdr:colOff>
      <xdr:row>40</xdr:row>
      <xdr:rowOff>140805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0</xdr:row>
          <xdr:rowOff>123825</xdr:rowOff>
        </xdr:from>
        <xdr:to>
          <xdr:col>3</xdr:col>
          <xdr:colOff>0</xdr:colOff>
          <xdr:row>1</xdr:row>
          <xdr:rowOff>28575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workbookViewId="0">
      <selection activeCell="B7" sqref="B7:B18"/>
    </sheetView>
  </sheetViews>
  <sheetFormatPr defaultColWidth="9.140625" defaultRowHeight="12" zeroHeight="1" x14ac:dyDescent="0.2"/>
  <cols>
    <col min="1" max="1" width="3.140625" style="3" customWidth="1"/>
    <col min="2" max="2" width="10.5703125" style="3" customWidth="1"/>
    <col min="3" max="6" width="9.140625" style="3" customWidth="1"/>
    <col min="7" max="7" width="4.85546875" style="3" customWidth="1"/>
    <col min="8" max="8" width="10" style="3" customWidth="1"/>
    <col min="9" max="19" width="9.140625" style="3" customWidth="1"/>
    <col min="20" max="16384" width="9.140625" style="3"/>
  </cols>
  <sheetData>
    <row r="1" spans="1:14" x14ac:dyDescent="0.2"/>
    <row r="2" spans="1:14" x14ac:dyDescent="0.2">
      <c r="B2" s="6" t="s">
        <v>12</v>
      </c>
    </row>
    <row r="3" spans="1:14" x14ac:dyDescent="0.2"/>
    <row r="4" spans="1:14" x14ac:dyDescent="0.2">
      <c r="A4" s="7"/>
      <c r="B4" s="8" t="s">
        <v>7</v>
      </c>
      <c r="C4" s="7"/>
      <c r="D4" s="7"/>
      <c r="E4" s="7"/>
      <c r="F4" s="7"/>
      <c r="H4" s="6" t="s">
        <v>15</v>
      </c>
    </row>
    <row r="5" spans="1:14" x14ac:dyDescent="0.2">
      <c r="A5" s="7"/>
      <c r="B5" s="8"/>
      <c r="C5" s="7"/>
      <c r="D5" s="7"/>
      <c r="E5" s="7"/>
      <c r="F5" s="7"/>
      <c r="H5" s="6"/>
    </row>
    <row r="6" spans="1:14" ht="16.5" customHeight="1" x14ac:dyDescent="0.2">
      <c r="B6" s="17" t="s">
        <v>0</v>
      </c>
      <c r="C6" s="17" t="s">
        <v>3</v>
      </c>
      <c r="D6" s="17" t="s">
        <v>4</v>
      </c>
      <c r="E6" s="17" t="s">
        <v>5</v>
      </c>
      <c r="H6" s="19" t="s">
        <v>0</v>
      </c>
      <c r="I6" s="19" t="s">
        <v>3</v>
      </c>
      <c r="J6" s="19" t="s">
        <v>4</v>
      </c>
      <c r="K6" s="19" t="s">
        <v>5</v>
      </c>
      <c r="M6" s="9" t="s">
        <v>3</v>
      </c>
    </row>
    <row r="7" spans="1:14" ht="15" x14ac:dyDescent="0.25">
      <c r="B7" s="20">
        <v>42095</v>
      </c>
      <c r="C7" s="16">
        <v>-180</v>
      </c>
      <c r="D7" s="16">
        <v>-45</v>
      </c>
      <c r="E7" s="16">
        <v>-582</v>
      </c>
      <c r="F7" s="2"/>
      <c r="H7" s="20">
        <v>41365</v>
      </c>
      <c r="I7" s="16">
        <v>3548</v>
      </c>
      <c r="J7" s="16">
        <v>632</v>
      </c>
      <c r="K7" s="16">
        <v>7750</v>
      </c>
      <c r="M7" s="9" t="s">
        <v>4</v>
      </c>
      <c r="N7" s="2"/>
    </row>
    <row r="8" spans="1:14" ht="15" x14ac:dyDescent="0.25">
      <c r="B8" s="20">
        <v>42125</v>
      </c>
      <c r="C8" s="16">
        <v>-180</v>
      </c>
      <c r="D8" s="16">
        <v>-45</v>
      </c>
      <c r="E8" s="16">
        <v>-582</v>
      </c>
      <c r="F8" s="2"/>
      <c r="H8" s="20">
        <v>41395</v>
      </c>
      <c r="I8" s="16">
        <v>3357</v>
      </c>
      <c r="J8" s="16">
        <v>671</v>
      </c>
      <c r="K8" s="16">
        <v>7554</v>
      </c>
      <c r="M8" s="9" t="s">
        <v>5</v>
      </c>
      <c r="N8" s="2"/>
    </row>
    <row r="9" spans="1:14" ht="15" x14ac:dyDescent="0.25">
      <c r="B9" s="20">
        <v>42156</v>
      </c>
      <c r="C9" s="16">
        <v>-180</v>
      </c>
      <c r="D9" s="16">
        <v>-45</v>
      </c>
      <c r="E9" s="16">
        <v>-582</v>
      </c>
      <c r="F9" s="2"/>
      <c r="H9" s="20">
        <v>41426</v>
      </c>
      <c r="I9" s="16">
        <v>3540</v>
      </c>
      <c r="J9" s="16">
        <v>481</v>
      </c>
      <c r="K9" s="16">
        <v>6806</v>
      </c>
      <c r="N9" s="2"/>
    </row>
    <row r="10" spans="1:14" ht="15" x14ac:dyDescent="0.25">
      <c r="B10" s="20">
        <v>42186</v>
      </c>
      <c r="C10" s="16">
        <v>-190</v>
      </c>
      <c r="D10" s="16">
        <v>-45</v>
      </c>
      <c r="E10" s="16">
        <v>-710</v>
      </c>
      <c r="F10" s="2"/>
      <c r="H10" s="20">
        <v>41456</v>
      </c>
      <c r="I10" s="16">
        <v>3303</v>
      </c>
      <c r="J10" s="16">
        <v>655</v>
      </c>
      <c r="K10" s="16">
        <v>7749</v>
      </c>
      <c r="N10" s="2"/>
    </row>
    <row r="11" spans="1:14" ht="15" x14ac:dyDescent="0.25">
      <c r="B11" s="20">
        <v>42217</v>
      </c>
      <c r="C11" s="16">
        <v>-190</v>
      </c>
      <c r="D11" s="16">
        <v>-47</v>
      </c>
      <c r="E11" s="16">
        <v>-887</v>
      </c>
      <c r="F11" s="2"/>
      <c r="H11" s="20">
        <v>41487</v>
      </c>
      <c r="I11" s="16">
        <v>3160</v>
      </c>
      <c r="J11" s="16">
        <v>609</v>
      </c>
      <c r="K11" s="16">
        <v>6592</v>
      </c>
      <c r="N11" s="2"/>
    </row>
    <row r="12" spans="1:14" ht="15" x14ac:dyDescent="0.25">
      <c r="B12" s="20">
        <v>42248</v>
      </c>
      <c r="C12" s="16">
        <v>-200</v>
      </c>
      <c r="D12" s="16">
        <v>-48</v>
      </c>
      <c r="E12" s="16">
        <v>-1131</v>
      </c>
      <c r="F12" s="2"/>
      <c r="H12" s="20">
        <v>41518</v>
      </c>
      <c r="I12" s="16">
        <v>2788</v>
      </c>
      <c r="J12" s="16">
        <v>594</v>
      </c>
      <c r="K12" s="16">
        <v>6907</v>
      </c>
      <c r="N12" s="2"/>
    </row>
    <row r="13" spans="1:14" ht="15" x14ac:dyDescent="0.25">
      <c r="B13" s="20">
        <v>42278</v>
      </c>
      <c r="C13" s="16">
        <v>-205</v>
      </c>
      <c r="D13" s="16">
        <v>-53</v>
      </c>
      <c r="E13" s="16">
        <v>-1150</v>
      </c>
      <c r="F13" s="2"/>
      <c r="H13" s="20">
        <v>41548</v>
      </c>
      <c r="I13" s="16">
        <v>2826</v>
      </c>
      <c r="J13" s="16">
        <v>672</v>
      </c>
      <c r="K13" s="16">
        <v>7859</v>
      </c>
      <c r="N13" s="2"/>
    </row>
    <row r="14" spans="1:14" ht="15" x14ac:dyDescent="0.25">
      <c r="B14" s="20">
        <v>42309</v>
      </c>
      <c r="C14" s="16">
        <v>-213</v>
      </c>
      <c r="D14" s="16">
        <v>-60</v>
      </c>
      <c r="E14" s="16">
        <v>-1360</v>
      </c>
      <c r="F14" s="2"/>
      <c r="H14" s="20">
        <v>41579</v>
      </c>
      <c r="I14" s="16">
        <v>2866</v>
      </c>
      <c r="J14" s="16">
        <v>620</v>
      </c>
      <c r="K14" s="16">
        <v>7304</v>
      </c>
      <c r="N14" s="2"/>
    </row>
    <row r="15" spans="1:14" ht="15" x14ac:dyDescent="0.25">
      <c r="B15" s="20">
        <v>42339</v>
      </c>
      <c r="C15" s="16">
        <v>-243</v>
      </c>
      <c r="D15" s="16">
        <v>-68</v>
      </c>
      <c r="E15" s="16">
        <v>-1850</v>
      </c>
      <c r="F15" s="2"/>
      <c r="H15" s="20">
        <v>41609</v>
      </c>
      <c r="I15" s="16">
        <v>2856</v>
      </c>
      <c r="J15" s="16">
        <v>645</v>
      </c>
      <c r="K15" s="16">
        <v>6369</v>
      </c>
      <c r="N15" s="2"/>
    </row>
    <row r="16" spans="1:14" ht="15" x14ac:dyDescent="0.25">
      <c r="B16" s="20">
        <v>42370</v>
      </c>
      <c r="C16" s="16">
        <v>-247</v>
      </c>
      <c r="D16" s="16">
        <v>-77</v>
      </c>
      <c r="E16" s="16">
        <v>-1950</v>
      </c>
      <c r="F16" s="2"/>
      <c r="H16" s="20">
        <v>41640</v>
      </c>
      <c r="I16" s="16">
        <v>2855</v>
      </c>
      <c r="J16" s="16">
        <v>681</v>
      </c>
      <c r="K16" s="16">
        <v>7528</v>
      </c>
      <c r="N16" s="2"/>
    </row>
    <row r="17" spans="2:14" ht="15" x14ac:dyDescent="0.25">
      <c r="B17" s="20">
        <v>42401</v>
      </c>
      <c r="C17" s="16">
        <v>-284</v>
      </c>
      <c r="D17" s="16">
        <v>-89</v>
      </c>
      <c r="E17" s="16">
        <v>-2108</v>
      </c>
      <c r="F17" s="2"/>
      <c r="H17" s="20">
        <v>41671</v>
      </c>
      <c r="I17" s="16">
        <v>2486</v>
      </c>
      <c r="J17" s="16">
        <v>659</v>
      </c>
      <c r="K17" s="16">
        <v>7201</v>
      </c>
      <c r="N17" s="2"/>
    </row>
    <row r="18" spans="2:14" ht="15" x14ac:dyDescent="0.25">
      <c r="B18" s="20">
        <v>42430</v>
      </c>
      <c r="C18" s="16">
        <v>-285</v>
      </c>
      <c r="D18" s="16">
        <v>-104</v>
      </c>
      <c r="E18" s="16">
        <v>-2230</v>
      </c>
      <c r="F18" s="2"/>
      <c r="H18" s="20">
        <v>41699</v>
      </c>
      <c r="I18" s="16">
        <v>3193</v>
      </c>
      <c r="J18" s="16">
        <v>653</v>
      </c>
      <c r="K18" s="16">
        <v>7526</v>
      </c>
      <c r="N18" s="2"/>
    </row>
    <row r="19" spans="2:14" ht="15" x14ac:dyDescent="0.25">
      <c r="B19" s="14" t="s">
        <v>6</v>
      </c>
      <c r="C19" s="15">
        <f>SUM(C7:C18)</f>
        <v>-2597</v>
      </c>
      <c r="D19" s="15">
        <f t="shared" ref="D19:E19" si="0">SUM(D7:D18)</f>
        <v>-726</v>
      </c>
      <c r="E19" s="15">
        <f t="shared" si="0"/>
        <v>-15122</v>
      </c>
      <c r="F19" s="15">
        <f>SUM(C19:E19)</f>
        <v>-18445</v>
      </c>
      <c r="H19" s="20">
        <v>41730</v>
      </c>
      <c r="I19" s="16">
        <v>2921</v>
      </c>
      <c r="J19" s="16">
        <v>696</v>
      </c>
      <c r="K19" s="16">
        <v>7116</v>
      </c>
      <c r="N19" s="2"/>
    </row>
    <row r="20" spans="2:14" ht="15" x14ac:dyDescent="0.25">
      <c r="H20" s="20">
        <v>41760</v>
      </c>
      <c r="I20" s="16">
        <v>3197</v>
      </c>
      <c r="J20" s="16">
        <v>739</v>
      </c>
      <c r="K20" s="16">
        <v>7059</v>
      </c>
      <c r="N20" s="2"/>
    </row>
    <row r="21" spans="2:14" ht="15" x14ac:dyDescent="0.25">
      <c r="H21" s="20">
        <v>41791</v>
      </c>
      <c r="I21" s="16">
        <v>3115</v>
      </c>
      <c r="J21" s="16">
        <v>689</v>
      </c>
      <c r="K21" s="16">
        <v>7308</v>
      </c>
      <c r="N21" s="2"/>
    </row>
    <row r="22" spans="2:14" ht="15" x14ac:dyDescent="0.25">
      <c r="H22" s="20">
        <v>41821</v>
      </c>
      <c r="I22" s="16">
        <v>3118</v>
      </c>
      <c r="J22" s="16">
        <v>684</v>
      </c>
      <c r="K22" s="16">
        <v>7562</v>
      </c>
      <c r="N22" s="2"/>
    </row>
    <row r="23" spans="2:14" ht="15" x14ac:dyDescent="0.25">
      <c r="H23" s="20">
        <v>41852</v>
      </c>
      <c r="I23" s="16">
        <v>3050</v>
      </c>
      <c r="J23" s="16">
        <v>639</v>
      </c>
      <c r="K23" s="16">
        <v>6486</v>
      </c>
      <c r="N23" s="2"/>
    </row>
    <row r="24" spans="2:14" ht="15" x14ac:dyDescent="0.25">
      <c r="H24" s="20">
        <v>41883</v>
      </c>
      <c r="I24" s="16">
        <v>3037</v>
      </c>
      <c r="J24" s="16">
        <v>693</v>
      </c>
      <c r="K24" s="16">
        <v>7905</v>
      </c>
      <c r="N24" s="2"/>
    </row>
    <row r="25" spans="2:14" ht="15" x14ac:dyDescent="0.25">
      <c r="H25" s="20">
        <v>41913</v>
      </c>
      <c r="I25" s="16">
        <v>3311</v>
      </c>
      <c r="J25" s="16">
        <v>731</v>
      </c>
      <c r="K25" s="16">
        <v>8943</v>
      </c>
      <c r="N25" s="2"/>
    </row>
    <row r="26" spans="2:14" ht="15" x14ac:dyDescent="0.25">
      <c r="H26" s="20">
        <v>41944</v>
      </c>
      <c r="I26" s="16">
        <v>3293</v>
      </c>
      <c r="J26" s="16">
        <v>682</v>
      </c>
      <c r="K26" s="16">
        <v>7801</v>
      </c>
      <c r="N26" s="2"/>
    </row>
    <row r="27" spans="2:14" ht="15" x14ac:dyDescent="0.25">
      <c r="H27" s="20">
        <v>41974</v>
      </c>
      <c r="I27" s="16">
        <v>3193</v>
      </c>
      <c r="J27" s="16">
        <v>657</v>
      </c>
      <c r="K27" s="16">
        <v>7085</v>
      </c>
      <c r="N27" s="2"/>
    </row>
    <row r="28" spans="2:14" ht="15" x14ac:dyDescent="0.25">
      <c r="H28" s="20">
        <v>42005</v>
      </c>
      <c r="I28" s="16">
        <v>2850</v>
      </c>
      <c r="J28" s="16">
        <v>594</v>
      </c>
      <c r="K28" s="16">
        <v>7959</v>
      </c>
      <c r="N28" s="2"/>
    </row>
    <row r="29" spans="2:14" x14ac:dyDescent="0.2"/>
    <row r="30" spans="2:14" x14ac:dyDescent="0.2"/>
    <row r="31" spans="2:14" x14ac:dyDescent="0.2"/>
    <row r="32" spans="2:14" x14ac:dyDescent="0.2"/>
    <row r="33" x14ac:dyDescent="0.2"/>
    <row r="34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zoomScaleNormal="100" workbookViewId="0">
      <selection activeCell="B6" sqref="B6"/>
    </sheetView>
  </sheetViews>
  <sheetFormatPr defaultColWidth="0" defaultRowHeight="12" customHeight="1" zeroHeight="1" x14ac:dyDescent="0.2"/>
  <cols>
    <col min="1" max="1" width="4.42578125" style="3" customWidth="1"/>
    <col min="2" max="6" width="10.7109375" style="2" customWidth="1"/>
    <col min="7" max="17" width="9.140625" style="3" customWidth="1"/>
    <col min="18" max="18" width="0.85546875" style="3" customWidth="1"/>
    <col min="19" max="16384" width="9.140625" style="3" hidden="1"/>
  </cols>
  <sheetData>
    <row r="1" spans="1:12" ht="24" customHeight="1" x14ac:dyDescent="0.2">
      <c r="B1" s="2" t="s">
        <v>8</v>
      </c>
      <c r="C1" s="2">
        <v>2</v>
      </c>
    </row>
    <row r="2" spans="1:12" ht="12" customHeight="1" x14ac:dyDescent="0.2"/>
    <row r="3" spans="1:12" x14ac:dyDescent="0.2">
      <c r="A3" s="1" t="s">
        <v>13</v>
      </c>
      <c r="B3" s="18">
        <f>SLOPE(C6:C27,B6:B27)</f>
        <v>0.1143870314756395</v>
      </c>
      <c r="C3" s="11" t="s">
        <v>14</v>
      </c>
      <c r="D3" s="18">
        <f>INTERCEPT(C6:C27,B6:B27)</f>
        <v>-4114.7480639654004</v>
      </c>
      <c r="L3" s="10" t="str">
        <f>INPUT!B2</f>
        <v>COMMISSIONER 1</v>
      </c>
    </row>
    <row r="4" spans="1:12" ht="3.75" customHeight="1" x14ac:dyDescent="0.2"/>
    <row r="5" spans="1:12" ht="24.75" customHeight="1" x14ac:dyDescent="0.2">
      <c r="B5" s="12" t="s">
        <v>11</v>
      </c>
      <c r="C5" s="13" t="s">
        <v>9</v>
      </c>
      <c r="D5" s="12" t="s">
        <v>1</v>
      </c>
      <c r="E5" s="12" t="s">
        <v>10</v>
      </c>
      <c r="F5" s="12" t="s">
        <v>2</v>
      </c>
    </row>
    <row r="6" spans="1:12" ht="15" x14ac:dyDescent="0.25">
      <c r="B6" s="20">
        <v>41365</v>
      </c>
      <c r="C6" s="15">
        <f>IFERROR(VLOOKUP(B6,INPUT!$H$7:$K$28,1+MAIN!$C$1,0),$B$3*B6+$D$3)</f>
        <v>632</v>
      </c>
      <c r="D6" s="15"/>
      <c r="E6" s="15"/>
      <c r="F6" s="15"/>
    </row>
    <row r="7" spans="1:12" ht="15" x14ac:dyDescent="0.25">
      <c r="B7" s="20">
        <v>41395</v>
      </c>
      <c r="C7" s="15">
        <f>IFERROR(VLOOKUP(B7,INPUT!$H$7:$K$28,1+MAIN!$C$1,0),$B$3*B7+$D$3)</f>
        <v>671</v>
      </c>
      <c r="D7" s="15"/>
      <c r="E7" s="15"/>
      <c r="F7" s="15"/>
    </row>
    <row r="8" spans="1:12" ht="15" x14ac:dyDescent="0.25">
      <c r="B8" s="20">
        <v>41426</v>
      </c>
      <c r="C8" s="15">
        <f>IFERROR(VLOOKUP(B8,INPUT!$H$7:$K$28,1+MAIN!$C$1,0),$B$3*B8+$D$3)</f>
        <v>481</v>
      </c>
      <c r="D8" s="15"/>
      <c r="E8" s="15"/>
      <c r="F8" s="15"/>
    </row>
    <row r="9" spans="1:12" ht="15" x14ac:dyDescent="0.25">
      <c r="B9" s="20">
        <v>41456</v>
      </c>
      <c r="C9" s="15">
        <f>IFERROR(VLOOKUP(B9,INPUT!$H$7:$K$28,1+MAIN!$C$1,0),$B$3*B9+$D$3)</f>
        <v>655</v>
      </c>
      <c r="D9" s="15"/>
      <c r="E9" s="15"/>
      <c r="F9" s="15"/>
    </row>
    <row r="10" spans="1:12" ht="15" x14ac:dyDescent="0.25">
      <c r="B10" s="20">
        <v>41487</v>
      </c>
      <c r="C10" s="15">
        <f>IFERROR(VLOOKUP(B10,INPUT!$H$7:$K$28,1+MAIN!$C$1,0),$B$3*B10+$D$3)</f>
        <v>609</v>
      </c>
      <c r="D10" s="15"/>
      <c r="E10" s="15"/>
      <c r="F10" s="15"/>
    </row>
    <row r="11" spans="1:12" ht="15" x14ac:dyDescent="0.25">
      <c r="B11" s="20">
        <v>41518</v>
      </c>
      <c r="C11" s="15">
        <f>IFERROR(VLOOKUP(B11,INPUT!$H$7:$K$28,1+MAIN!$C$1,0),$B$3*B11+$D$3)</f>
        <v>594</v>
      </c>
      <c r="D11" s="15"/>
      <c r="E11" s="15">
        <f t="shared" ref="E11:E41" si="0">SUM(C6:C11)/6</f>
        <v>607</v>
      </c>
      <c r="F11" s="15"/>
    </row>
    <row r="12" spans="1:12" ht="15" x14ac:dyDescent="0.25">
      <c r="B12" s="20">
        <v>41548</v>
      </c>
      <c r="C12" s="15">
        <f>IFERROR(VLOOKUP(B12,INPUT!$H$7:$K$28,1+MAIN!$C$1,0),$B$3*B12+$D$3)</f>
        <v>672</v>
      </c>
      <c r="D12" s="15"/>
      <c r="E12" s="15">
        <f t="shared" si="0"/>
        <v>613.66666666666663</v>
      </c>
      <c r="F12" s="15"/>
    </row>
    <row r="13" spans="1:12" ht="15" x14ac:dyDescent="0.25">
      <c r="B13" s="20">
        <v>41579</v>
      </c>
      <c r="C13" s="15">
        <f>IFERROR(VLOOKUP(B13,INPUT!$H$7:$K$28,1+MAIN!$C$1,0),$B$3*B13+$D$3)</f>
        <v>620</v>
      </c>
      <c r="D13" s="15"/>
      <c r="E13" s="15">
        <f t="shared" si="0"/>
        <v>605.16666666666663</v>
      </c>
      <c r="F13" s="15"/>
    </row>
    <row r="14" spans="1:12" ht="15" x14ac:dyDescent="0.25">
      <c r="B14" s="20">
        <v>41609</v>
      </c>
      <c r="C14" s="15">
        <f>IFERROR(VLOOKUP(B14,INPUT!$H$7:$K$28,1+MAIN!$C$1,0),$B$3*B14+$D$3)</f>
        <v>645</v>
      </c>
      <c r="D14" s="15"/>
      <c r="E14" s="15">
        <f t="shared" si="0"/>
        <v>632.5</v>
      </c>
      <c r="F14" s="15"/>
    </row>
    <row r="15" spans="1:12" ht="15" x14ac:dyDescent="0.25">
      <c r="B15" s="20">
        <v>41640</v>
      </c>
      <c r="C15" s="15">
        <f>IFERROR(VLOOKUP(B15,INPUT!$H$7:$K$28,1+MAIN!$C$1,0),$B$3*B15+$D$3)</f>
        <v>681</v>
      </c>
      <c r="D15" s="15"/>
      <c r="E15" s="15">
        <f t="shared" si="0"/>
        <v>636.83333333333337</v>
      </c>
      <c r="F15" s="15"/>
    </row>
    <row r="16" spans="1:12" ht="15" x14ac:dyDescent="0.25">
      <c r="B16" s="20">
        <v>41671</v>
      </c>
      <c r="C16" s="15">
        <f>IFERROR(VLOOKUP(B16,INPUT!$H$7:$K$28,1+MAIN!$C$1,0),$B$3*B16+$D$3)</f>
        <v>659</v>
      </c>
      <c r="D16" s="15"/>
      <c r="E16" s="15">
        <f t="shared" si="0"/>
        <v>645.16666666666663</v>
      </c>
      <c r="F16" s="15"/>
    </row>
    <row r="17" spans="2:7" ht="15" x14ac:dyDescent="0.25">
      <c r="B17" s="20">
        <v>41699</v>
      </c>
      <c r="C17" s="15">
        <f>IFERROR(VLOOKUP(B17,INPUT!$H$7:$K$28,1+MAIN!$C$1,0),$B$3*B17+$D$3)</f>
        <v>653</v>
      </c>
      <c r="D17" s="15"/>
      <c r="E17" s="15">
        <f t="shared" si="0"/>
        <v>655</v>
      </c>
      <c r="F17" s="15"/>
    </row>
    <row r="18" spans="2:7" ht="15" x14ac:dyDescent="0.25">
      <c r="B18" s="20">
        <v>41730</v>
      </c>
      <c r="C18" s="15">
        <f>IFERROR(VLOOKUP(B18,INPUT!$H$7:$K$28,1+MAIN!$C$1,0),$B$3*B18+$D$3)</f>
        <v>696</v>
      </c>
      <c r="D18" s="15"/>
      <c r="E18" s="15">
        <f t="shared" si="0"/>
        <v>659</v>
      </c>
      <c r="F18" s="15"/>
    </row>
    <row r="19" spans="2:7" ht="15" x14ac:dyDescent="0.25">
      <c r="B19" s="20">
        <v>41760</v>
      </c>
      <c r="C19" s="15">
        <f>IFERROR(VLOOKUP(B19,INPUT!$H$7:$K$28,1+MAIN!$C$1,0),$B$3*B19+$D$3)</f>
        <v>739</v>
      </c>
      <c r="D19" s="15"/>
      <c r="E19" s="15">
        <f t="shared" si="0"/>
        <v>678.83333333333337</v>
      </c>
      <c r="F19" s="15"/>
    </row>
    <row r="20" spans="2:7" ht="15" x14ac:dyDescent="0.25">
      <c r="B20" s="20">
        <v>41791</v>
      </c>
      <c r="C20" s="15">
        <f>IFERROR(VLOOKUP(B20,INPUT!$H$7:$K$28,1+MAIN!$C$1,0),$B$3*B20+$D$3)</f>
        <v>689</v>
      </c>
      <c r="D20" s="15"/>
      <c r="E20" s="15">
        <f t="shared" si="0"/>
        <v>686.16666666666663</v>
      </c>
      <c r="F20" s="15"/>
    </row>
    <row r="21" spans="2:7" ht="15" x14ac:dyDescent="0.25">
      <c r="B21" s="20">
        <v>41821</v>
      </c>
      <c r="C21" s="15">
        <f>IFERROR(VLOOKUP(B21,INPUT!$H$7:$K$28,1+MAIN!$C$1,0),$B$3*B21+$D$3)</f>
        <v>684</v>
      </c>
      <c r="D21" s="15"/>
      <c r="E21" s="15">
        <f t="shared" si="0"/>
        <v>686.66666666666663</v>
      </c>
      <c r="F21" s="15"/>
    </row>
    <row r="22" spans="2:7" ht="15" x14ac:dyDescent="0.25">
      <c r="B22" s="20">
        <v>41852</v>
      </c>
      <c r="C22" s="15">
        <f>IFERROR(VLOOKUP(B22,INPUT!$H$7:$K$28,1+MAIN!$C$1,0),$B$3*B22+$D$3)</f>
        <v>639</v>
      </c>
      <c r="D22" s="15"/>
      <c r="E22" s="15">
        <f t="shared" si="0"/>
        <v>683.33333333333337</v>
      </c>
      <c r="F22" s="15"/>
      <c r="G22" s="4"/>
    </row>
    <row r="23" spans="2:7" ht="15" x14ac:dyDescent="0.25">
      <c r="B23" s="20">
        <v>41883</v>
      </c>
      <c r="C23" s="15">
        <f>IFERROR(VLOOKUP(B23,INPUT!$H$7:$K$28,1+MAIN!$C$1,0),$B$3*B23+$D$3)</f>
        <v>693</v>
      </c>
      <c r="D23" s="15"/>
      <c r="E23" s="15">
        <f t="shared" si="0"/>
        <v>690</v>
      </c>
      <c r="F23" s="15"/>
      <c r="G23" s="4"/>
    </row>
    <row r="24" spans="2:7" ht="15" x14ac:dyDescent="0.25">
      <c r="B24" s="20">
        <v>41913</v>
      </c>
      <c r="C24" s="15">
        <f>IFERROR(VLOOKUP(B24,INPUT!$H$7:$K$28,1+MAIN!$C$1,0),$B$3*B24+$D$3)</f>
        <v>731</v>
      </c>
      <c r="D24" s="15"/>
      <c r="E24" s="15">
        <f t="shared" si="0"/>
        <v>695.83333333333337</v>
      </c>
      <c r="F24" s="15"/>
      <c r="G24" s="4"/>
    </row>
    <row r="25" spans="2:7" ht="15" x14ac:dyDescent="0.25">
      <c r="B25" s="20">
        <v>41944</v>
      </c>
      <c r="C25" s="15">
        <f>IFERROR(VLOOKUP(B25,INPUT!$H$7:$K$28,1+MAIN!$C$1,0),$B$3*B25+$D$3)</f>
        <v>682</v>
      </c>
      <c r="D25" s="15"/>
      <c r="E25" s="15">
        <f t="shared" si="0"/>
        <v>686.33333333333337</v>
      </c>
      <c r="F25" s="15"/>
      <c r="G25" s="4"/>
    </row>
    <row r="26" spans="2:7" ht="15" x14ac:dyDescent="0.25">
      <c r="B26" s="20">
        <v>41974</v>
      </c>
      <c r="C26" s="15">
        <f>IFERROR(VLOOKUP(B26,INPUT!$H$7:$K$28,1+MAIN!$C$1,0),$B$3*B26+$D$3)</f>
        <v>657</v>
      </c>
      <c r="D26" s="15"/>
      <c r="E26" s="15">
        <f t="shared" si="0"/>
        <v>681</v>
      </c>
      <c r="F26" s="15"/>
    </row>
    <row r="27" spans="2:7" ht="15" x14ac:dyDescent="0.25">
      <c r="B27" s="20">
        <v>42005</v>
      </c>
      <c r="C27" s="15">
        <f>IFERROR(VLOOKUP(B27,INPUT!$H$7:$K$28,1+MAIN!$C$1,0),$B$3*B27+$D$3)</f>
        <v>594</v>
      </c>
      <c r="D27" s="15"/>
      <c r="E27" s="15">
        <f t="shared" si="0"/>
        <v>666</v>
      </c>
      <c r="F27" s="15"/>
    </row>
    <row r="28" spans="2:7" ht="15" x14ac:dyDescent="0.25">
      <c r="B28" s="20">
        <v>42036</v>
      </c>
      <c r="C28" s="15">
        <f>IFERROR(VLOOKUP(B28,INPUT!$H$7:$K$28,1+MAIN!$C$1,0),$B$3*B28+$D$3)</f>
        <v>693.62519114458155</v>
      </c>
      <c r="D28" s="15"/>
      <c r="E28" s="15">
        <f t="shared" si="0"/>
        <v>675.10419852409689</v>
      </c>
      <c r="F28" s="15"/>
    </row>
    <row r="29" spans="2:7" ht="15" x14ac:dyDescent="0.25">
      <c r="B29" s="20">
        <v>42064</v>
      </c>
      <c r="C29" s="15">
        <f>IFERROR(VLOOKUP(B29,INPUT!$H$7:$K$28,1+MAIN!$C$1,0),$B$3*B29+$D$3)</f>
        <v>696.82802802589958</v>
      </c>
      <c r="D29" s="15"/>
      <c r="E29" s="15">
        <f t="shared" si="0"/>
        <v>675.74220319508015</v>
      </c>
      <c r="F29" s="15">
        <f>E29</f>
        <v>675.74220319508015</v>
      </c>
    </row>
    <row r="30" spans="2:7" ht="15" x14ac:dyDescent="0.25">
      <c r="B30" s="20">
        <v>42095</v>
      </c>
      <c r="C30" s="15">
        <f>IFERROR(VLOOKUP(B30,INPUT!$H$7:$K$28,1+MAIN!$C$1,0),$B$3*B30+$D$3)</f>
        <v>700.37402600164387</v>
      </c>
      <c r="D30" s="15">
        <f>VLOOKUP(B30,INPUT!$B$7:$E$18,1+MAIN!$C$1,0)</f>
        <v>-45</v>
      </c>
      <c r="E30" s="15">
        <f t="shared" si="0"/>
        <v>670.63787419535413</v>
      </c>
      <c r="F30" s="15">
        <f t="shared" ref="F30:F41" si="1">E30+D30</f>
        <v>625.63787419535413</v>
      </c>
    </row>
    <row r="31" spans="2:7" ht="15" x14ac:dyDescent="0.25">
      <c r="B31" s="20">
        <v>42125</v>
      </c>
      <c r="C31" s="15">
        <f>IFERROR(VLOOKUP(B31,INPUT!$H$7:$K$28,1+MAIN!$C$1,0),$B$3*B31+$D$3)</f>
        <v>703.80563694591365</v>
      </c>
      <c r="D31" s="15">
        <f>VLOOKUP(B31,INPUT!$B$7:$E$18,1+MAIN!$C$1,0)</f>
        <v>-45</v>
      </c>
      <c r="E31" s="15">
        <f t="shared" si="0"/>
        <v>674.27214701967307</v>
      </c>
      <c r="F31" s="15">
        <f t="shared" si="1"/>
        <v>629.27214701967307</v>
      </c>
    </row>
    <row r="32" spans="2:7" ht="15" x14ac:dyDescent="0.25">
      <c r="B32" s="20">
        <v>42156</v>
      </c>
      <c r="C32" s="15">
        <f>IFERROR(VLOOKUP(B32,INPUT!$H$7:$K$28,1+MAIN!$C$1,0),$B$3*B32+$D$3)</f>
        <v>707.35163492165793</v>
      </c>
      <c r="D32" s="15">
        <f>VLOOKUP(B32,INPUT!$B$7:$E$18,1+MAIN!$C$1,0)</f>
        <v>-45</v>
      </c>
      <c r="E32" s="15">
        <f t="shared" si="0"/>
        <v>682.66408617328273</v>
      </c>
      <c r="F32" s="15">
        <f t="shared" si="1"/>
        <v>637.66408617328273</v>
      </c>
    </row>
    <row r="33" spans="2:6" ht="15" x14ac:dyDescent="0.25">
      <c r="B33" s="20">
        <v>42186</v>
      </c>
      <c r="C33" s="15">
        <f>IFERROR(VLOOKUP(B33,INPUT!$H$7:$K$28,1+MAIN!$C$1,0),$B$3*B33+$D$3)</f>
        <v>710.78324586592771</v>
      </c>
      <c r="D33" s="15">
        <f>VLOOKUP(B33,INPUT!$B$7:$E$18,1+MAIN!$C$1,0)</f>
        <v>-45</v>
      </c>
      <c r="E33" s="15">
        <f t="shared" si="0"/>
        <v>702.12796048427072</v>
      </c>
      <c r="F33" s="15">
        <f t="shared" si="1"/>
        <v>657.12796048427072</v>
      </c>
    </row>
    <row r="34" spans="2:6" ht="15" x14ac:dyDescent="0.25">
      <c r="B34" s="20">
        <v>42217</v>
      </c>
      <c r="C34" s="15">
        <f>IFERROR(VLOOKUP(B34,INPUT!$H$7:$K$28,1+MAIN!$C$1,0),$B$3*B34+$D$3)</f>
        <v>714.329243841672</v>
      </c>
      <c r="D34" s="15">
        <f>VLOOKUP(B34,INPUT!$B$7:$E$18,1+MAIN!$C$1,0)</f>
        <v>-47</v>
      </c>
      <c r="E34" s="15">
        <f t="shared" si="0"/>
        <v>705.57863593378579</v>
      </c>
      <c r="F34" s="15">
        <f t="shared" si="1"/>
        <v>658.57863593378579</v>
      </c>
    </row>
    <row r="35" spans="2:6" ht="15" x14ac:dyDescent="0.25">
      <c r="B35" s="20">
        <v>42248</v>
      </c>
      <c r="C35" s="15">
        <f>IFERROR(VLOOKUP(B35,INPUT!$H$7:$K$28,1+MAIN!$C$1,0),$B$3*B35+$D$3)</f>
        <v>717.87524181741719</v>
      </c>
      <c r="D35" s="15">
        <f>VLOOKUP(B35,INPUT!$B$7:$E$18,1+MAIN!$C$1,0)</f>
        <v>-48</v>
      </c>
      <c r="E35" s="15">
        <f t="shared" si="0"/>
        <v>709.08650489903869</v>
      </c>
      <c r="F35" s="15">
        <f t="shared" si="1"/>
        <v>661.08650489903869</v>
      </c>
    </row>
    <row r="36" spans="2:6" ht="15" x14ac:dyDescent="0.25">
      <c r="B36" s="20">
        <v>42278</v>
      </c>
      <c r="C36" s="15">
        <f>IFERROR(VLOOKUP(B36,INPUT!$H$7:$K$28,1+MAIN!$C$1,0),$B$3*B36+$D$3)</f>
        <v>721.30685276168606</v>
      </c>
      <c r="D36" s="15">
        <f>VLOOKUP(B36,INPUT!$B$7:$E$18,1+MAIN!$C$1,0)</f>
        <v>-53</v>
      </c>
      <c r="E36" s="15">
        <f t="shared" si="0"/>
        <v>712.57530935904572</v>
      </c>
      <c r="F36" s="15">
        <f t="shared" si="1"/>
        <v>659.57530935904572</v>
      </c>
    </row>
    <row r="37" spans="2:6" ht="15" x14ac:dyDescent="0.25">
      <c r="B37" s="20">
        <v>42309</v>
      </c>
      <c r="C37" s="15">
        <f>IFERROR(VLOOKUP(B37,INPUT!$H$7:$K$28,1+MAIN!$C$1,0),$B$3*B37+$D$3)</f>
        <v>724.85285073743125</v>
      </c>
      <c r="D37" s="15">
        <f>VLOOKUP(B37,INPUT!$B$7:$E$18,1+MAIN!$C$1,0)</f>
        <v>-60</v>
      </c>
      <c r="E37" s="15">
        <f t="shared" si="0"/>
        <v>716.08317832429873</v>
      </c>
      <c r="F37" s="15">
        <f t="shared" si="1"/>
        <v>656.08317832429873</v>
      </c>
    </row>
    <row r="38" spans="2:6" ht="15" x14ac:dyDescent="0.25">
      <c r="B38" s="20">
        <v>42339</v>
      </c>
      <c r="C38" s="15">
        <f>IFERROR(VLOOKUP(B38,INPUT!$H$7:$K$28,1+MAIN!$C$1,0),$B$3*B38+$D$3)</f>
        <v>728.28446168170012</v>
      </c>
      <c r="D38" s="15">
        <f>VLOOKUP(B38,INPUT!$B$7:$E$18,1+MAIN!$C$1,0)</f>
        <v>-68</v>
      </c>
      <c r="E38" s="15">
        <f t="shared" si="0"/>
        <v>719.57198278430576</v>
      </c>
      <c r="F38" s="15">
        <f t="shared" si="1"/>
        <v>651.57198278430576</v>
      </c>
    </row>
    <row r="39" spans="2:6" ht="15" x14ac:dyDescent="0.25">
      <c r="B39" s="20">
        <v>42370</v>
      </c>
      <c r="C39" s="15">
        <f>IFERROR(VLOOKUP(B39,INPUT!$H$7:$K$28,1+MAIN!$C$1,0),$B$3*B39+$D$3)</f>
        <v>731.83045965744532</v>
      </c>
      <c r="D39" s="15">
        <f>VLOOKUP(B39,INPUT!$B$7:$E$18,1+MAIN!$C$1,0)</f>
        <v>-77</v>
      </c>
      <c r="E39" s="15">
        <f t="shared" si="0"/>
        <v>723.07985174955866</v>
      </c>
      <c r="F39" s="15">
        <f t="shared" si="1"/>
        <v>646.07985174955866</v>
      </c>
    </row>
    <row r="40" spans="2:6" ht="15" x14ac:dyDescent="0.25">
      <c r="B40" s="20">
        <v>42401</v>
      </c>
      <c r="C40" s="15">
        <f>IFERROR(VLOOKUP(B40,INPUT!$H$7:$K$28,1+MAIN!$C$1,0),$B$3*B40+$D$3)</f>
        <v>735.3764576331896</v>
      </c>
      <c r="D40" s="15">
        <f>VLOOKUP(B40,INPUT!$B$7:$E$18,1+MAIN!$C$1,0)</f>
        <v>-89</v>
      </c>
      <c r="E40" s="15">
        <f t="shared" si="0"/>
        <v>726.58772071481155</v>
      </c>
      <c r="F40" s="15">
        <f t="shared" si="1"/>
        <v>637.58772071481155</v>
      </c>
    </row>
    <row r="41" spans="2:6" ht="15" x14ac:dyDescent="0.25">
      <c r="B41" s="20">
        <v>42430</v>
      </c>
      <c r="C41" s="15">
        <f>IFERROR(VLOOKUP(B41,INPUT!$H$7:$K$28,1+MAIN!$C$1,0),$B$3*B41+$D$3)</f>
        <v>738.69368154598396</v>
      </c>
      <c r="D41" s="15">
        <f>VLOOKUP(B41,INPUT!$B$7:$E$18,1+MAIN!$C$1,0)</f>
        <v>-104</v>
      </c>
      <c r="E41" s="15">
        <f t="shared" si="0"/>
        <v>730.05746066957272</v>
      </c>
      <c r="F41" s="15">
        <f t="shared" si="1"/>
        <v>626.05746066957272</v>
      </c>
    </row>
    <row r="42" spans="2:6" ht="4.5" customHeight="1" x14ac:dyDescent="0.2">
      <c r="D42" s="5"/>
    </row>
    <row r="43" spans="2:6" hidden="1" x14ac:dyDescent="0.2"/>
    <row r="44" spans="2:6" hidden="1" x14ac:dyDescent="0.2"/>
    <row r="45" spans="2:6" hidden="1" x14ac:dyDescent="0.2"/>
    <row r="46" spans="2:6" hidden="1" x14ac:dyDescent="0.2"/>
    <row r="47" spans="2:6" hidden="1" x14ac:dyDescent="0.2"/>
    <row r="48" spans="2: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pageMargins left="0.7" right="0.7" top="0.75" bottom="0.75" header="0.3" footer="0.3"/>
  <pageSetup paperSize="9" scale="9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85725</xdr:colOff>
                    <xdr:row>0</xdr:row>
                    <xdr:rowOff>123825</xdr:rowOff>
                  </from>
                  <to>
                    <xdr:col>3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MAIN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betjon</dc:creator>
  <cp:lastModifiedBy>Administrator</cp:lastModifiedBy>
  <cp:lastPrinted>2015-03-30T07:11:09Z</cp:lastPrinted>
  <dcterms:created xsi:type="dcterms:W3CDTF">2015-03-27T17:26:05Z</dcterms:created>
  <dcterms:modified xsi:type="dcterms:W3CDTF">2015-03-31T09:03:39Z</dcterms:modified>
</cp:coreProperties>
</file>